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eden\Dropbox (HCT LLC)\HCT Sales\Turf\"/>
    </mc:Choice>
  </mc:AlternateContent>
  <xr:revisionPtr revIDLastSave="0" documentId="13_ncr:1_{72FFFE52-3B7B-4C76-9622-5FE0A8BCC8F3}" xr6:coauthVersionLast="47" xr6:coauthVersionMax="47" xr10:uidLastSave="{00000000-0000-0000-0000-000000000000}"/>
  <bookViews>
    <workbookView xWindow="-96" yWindow="-96" windowWidth="23232" windowHeight="12432" tabRatio="703" xr2:uid="{4C8D94D1-B147-4A39-8AE7-27C4312C38D4}"/>
  </bookViews>
  <sheets>
    <sheet name="Topical Application" sheetId="17" r:id="rId1"/>
    <sheet name="2 - Splash Blend" sheetId="16" state="hidden" r:id="rId2"/>
  </sheets>
  <definedNames>
    <definedName name="_xlnm.Print_Area" localSheetId="1">'2 - Splash Blend'!$A$1:$L$62</definedName>
    <definedName name="_xlnm.Print_Area" localSheetId="0">'Topical Application'!$A$1:$O$45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7" l="1"/>
  <c r="G25" i="17" s="1"/>
  <c r="J27" i="17" s="1"/>
  <c r="G27" i="17" s="1"/>
  <c r="G28" i="17" s="1"/>
  <c r="G26" i="17" l="1"/>
  <c r="G32" i="17"/>
  <c r="J32" i="17" s="1"/>
  <c r="M32" i="17" s="1"/>
  <c r="G34" i="17"/>
  <c r="J34" i="17" s="1"/>
  <c r="M34" i="17" s="1"/>
  <c r="S59" i="16" l="1"/>
  <c r="R59" i="16"/>
  <c r="S58" i="16"/>
  <c r="R58" i="16"/>
  <c r="R57" i="16"/>
  <c r="R55" i="16"/>
  <c r="R54" i="16"/>
  <c r="R53" i="16"/>
  <c r="R43" i="16"/>
  <c r="R42" i="16"/>
  <c r="R41" i="16"/>
  <c r="R48" i="16"/>
  <c r="R47" i="16"/>
  <c r="D20" i="16"/>
  <c r="D21" i="16"/>
  <c r="D22" i="16" s="1"/>
  <c r="F38" i="16" s="1"/>
  <c r="F41" i="16"/>
  <c r="F56" i="16"/>
  <c r="D26" i="16"/>
  <c r="D14" i="16"/>
  <c r="D27" i="16" s="1"/>
  <c r="F26" i="16"/>
  <c r="F49" i="16" l="1"/>
  <c r="F51" i="16" s="1"/>
  <c r="F52" i="16" s="1"/>
  <c r="F39" i="16"/>
  <c r="F42" i="16" s="1"/>
  <c r="F27" i="16"/>
  <c r="D28" i="16"/>
  <c r="D29" i="16" s="1"/>
  <c r="J29" i="16" l="1"/>
  <c r="K29" i="16"/>
  <c r="E26" i="16"/>
  <c r="E27" i="16"/>
  <c r="F43" i="16"/>
  <c r="F57" i="16"/>
  <c r="F58" i="16" s="1"/>
  <c r="F59" i="16" s="1"/>
  <c r="F61" i="16" s="1"/>
  <c r="E28" i="16"/>
  <c r="F28" i="16"/>
  <c r="F29" i="16"/>
  <c r="F34" i="16" s="1"/>
  <c r="F35" i="16" s="1"/>
  <c r="I29" i="16"/>
  <c r="I30" i="16" l="1"/>
  <c r="I31" i="16" s="1"/>
  <c r="I32" i="16" s="1"/>
  <c r="K30" i="16"/>
  <c r="K31" i="16"/>
  <c r="K32" i="16" s="1"/>
  <c r="J30" i="16"/>
  <c r="J31" i="16" s="1"/>
  <c r="J32" i="16" s="1"/>
  <c r="E29" i="16"/>
</calcChain>
</file>

<file path=xl/sharedStrings.xml><?xml version="1.0" encoding="utf-8"?>
<sst xmlns="http://schemas.openxmlformats.org/spreadsheetml/2006/main" count="143" uniqueCount="113">
  <si>
    <t>Total</t>
  </si>
  <si>
    <t>No. Acres</t>
  </si>
  <si>
    <t>Total Cost</t>
  </si>
  <si>
    <t>ppm</t>
  </si>
  <si>
    <t>Date:</t>
  </si>
  <si>
    <t xml:space="preserve">WaterSOLV Curative </t>
  </si>
  <si>
    <t>Trteatment Demand</t>
  </si>
  <si>
    <t>ppm Treatment - WATER</t>
  </si>
  <si>
    <t>gl. / A/ft.</t>
  </si>
  <si>
    <t>mls/gl</t>
  </si>
  <si>
    <t>mls / A ft.</t>
  </si>
  <si>
    <t>fl. ounces A/ft.</t>
  </si>
  <si>
    <t>Treatment Cost</t>
  </si>
  <si>
    <t>Ag/Harvest</t>
  </si>
  <si>
    <t>Acre ft. of water used</t>
  </si>
  <si>
    <t>Gallons of Chemistry</t>
  </si>
  <si>
    <t>Cost per gallon</t>
  </si>
  <si>
    <t>Cost per Acre</t>
  </si>
  <si>
    <t>Application Numbers</t>
  </si>
  <si>
    <t>gpm flow rate</t>
  </si>
  <si>
    <t>at gpm flow rate, number of units per A/ft. of water</t>
  </si>
  <si>
    <t>mls per minute treatment</t>
  </si>
  <si>
    <t>fl. ounces per minute</t>
  </si>
  <si>
    <t>Turf</t>
  </si>
  <si>
    <t>Treatment Gallons per hour</t>
  </si>
  <si>
    <t>Pump Capacity, gallons per hour</t>
  </si>
  <si>
    <t>Pump Setting %</t>
  </si>
  <si>
    <t>WaterSOLV Curative AG</t>
  </si>
  <si>
    <t>WaterSOLV Curative AG - 2 part</t>
  </si>
  <si>
    <t>Bulk Drop Fee (after 1st)</t>
  </si>
  <si>
    <t>WaterSOLV BC - AG</t>
  </si>
  <si>
    <t>WaterSOLV BC - AG - 2 part</t>
  </si>
  <si>
    <t>MP</t>
  </si>
  <si>
    <t>C</t>
  </si>
  <si>
    <t>D</t>
  </si>
  <si>
    <t>Product</t>
  </si>
  <si>
    <t>Pkg.</t>
  </si>
  <si>
    <t>WaterSOLV Curative Turf</t>
  </si>
  <si>
    <t>WaterSOLV BC - Turf</t>
  </si>
  <si>
    <t>Million gallons / 3.068 = A/ft. of water</t>
  </si>
  <si>
    <t>Water use reduction not factored herein.</t>
  </si>
  <si>
    <t>Client:</t>
  </si>
  <si>
    <t>Block:</t>
  </si>
  <si>
    <t>Calculated Product Demand</t>
  </si>
  <si>
    <t>Curative</t>
  </si>
  <si>
    <t>BC</t>
  </si>
  <si>
    <t xml:space="preserve">Required Water Dilution </t>
  </si>
  <si>
    <t>MINIMUM 50%</t>
  </si>
  <si>
    <t>New Calculated Product Demand</t>
  </si>
  <si>
    <t>Dilution Selection</t>
  </si>
  <si>
    <t>2 = 50%</t>
  </si>
  <si>
    <t>4 = 75%</t>
  </si>
  <si>
    <t>5 = 80%</t>
  </si>
  <si>
    <t>ppm Application Rate</t>
  </si>
  <si>
    <t>gl. Container</t>
  </si>
  <si>
    <t xml:space="preserve">Formulated, % vol. </t>
  </si>
  <si>
    <t>Check</t>
  </si>
  <si>
    <t>Lbs</t>
  </si>
  <si>
    <t>Water</t>
  </si>
  <si>
    <t>Always add product to water</t>
  </si>
  <si>
    <t>NEVER mix the chemicals together without putting into 50% minimum water</t>
  </si>
  <si>
    <t>Lbs/gl.</t>
  </si>
  <si>
    <t>Specific Gravity</t>
  </si>
  <si>
    <t xml:space="preserve">Agriculture </t>
  </si>
  <si>
    <t>Pricing</t>
  </si>
  <si>
    <t>WaterSOLV BC</t>
  </si>
  <si>
    <t>Not in Print View</t>
  </si>
  <si>
    <t>Splash Blend Calculator</t>
  </si>
  <si>
    <t>Creating one product of WaterSOLV Curative and BC</t>
  </si>
  <si>
    <t>Complete Items in Yellow</t>
  </si>
  <si>
    <t>Data Required (3): Treatment Requirements, Pump Station Flow Rate, Chemical feed rate pump capacity</t>
  </si>
  <si>
    <t xml:space="preserve">Splash Blend Pricing. </t>
  </si>
  <si>
    <t>Product $/gl</t>
  </si>
  <si>
    <t>Pricing Tiers</t>
  </si>
  <si>
    <t>Blending Fee %</t>
  </si>
  <si>
    <t>Per gallon</t>
  </si>
  <si>
    <t>Consider charging a blending fee of product.</t>
  </si>
  <si>
    <t>WaterSOLV Curative</t>
  </si>
  <si>
    <t>WATER Treatment Requirements, ppm</t>
  </si>
  <si>
    <t xml:space="preserve">Topical Application Calculator </t>
  </si>
  <si>
    <t>PLEASE SEE DO'S AND DONT'S BEFORE APPLYING</t>
  </si>
  <si>
    <t xml:space="preserve">IF SOILS ARE SATURATED WITH SODIUM AND OR CHLORIDE, OVER WATER AND DOUBLE THE TREATMENT VOLUME FOR THE FIRST SEVERAL WATERINGS </t>
  </si>
  <si>
    <t>Total Water Applied Between Applications</t>
  </si>
  <si>
    <t>Number of Acres Watered</t>
  </si>
  <si>
    <t>gallons per acre</t>
  </si>
  <si>
    <t>Treatment Required per acre</t>
  </si>
  <si>
    <t>(See Worksheet 1 - Tremt Req's))</t>
  </si>
  <si>
    <t>fl. ounces per acre</t>
  </si>
  <si>
    <t>Gallons total</t>
  </si>
  <si>
    <t>Gallons Total</t>
  </si>
  <si>
    <t xml:space="preserve">IF SOIL NITROGEN IS &gt; 20 PPM, UTILIZE WATERSOLV BC UNTIL REDUCED. </t>
  </si>
  <si>
    <t xml:space="preserve">2X, 3X, 4X, rates doable. WaterSOLV™ miscible with many fertilizers but ALWAYS pre-test. Time, 60 to 120 days to see the total results. </t>
  </si>
  <si>
    <t>www.hctllc.com</t>
  </si>
  <si>
    <t>gallons</t>
  </si>
  <si>
    <t>Volume of Water per watering, gallons</t>
  </si>
  <si>
    <t>No. Heads, gpm Flow Rate per head x 60 minutes</t>
  </si>
  <si>
    <t>Number of Waterings Between Applications</t>
  </si>
  <si>
    <t>A/ft. per acre</t>
  </si>
  <si>
    <t>Once soils are qualified, aggressive rates as high as 100 ppm and more may be possible toregain pore space.</t>
  </si>
  <si>
    <t>Water Absorption per acre</t>
  </si>
  <si>
    <t>Ideal Watering Rate</t>
  </si>
  <si>
    <t>Ideal Watering Volume</t>
  </si>
  <si>
    <t xml:space="preserve">   (Soils should have 40% pore space)</t>
  </si>
  <si>
    <t xml:space="preserve">I need the treated water into the total soil profile, hence a very distinct fact presented here that topical is mediocre at best. The soils holding X% of moisture of untreated water, how do I replace that by topical application? </t>
  </si>
  <si>
    <t xml:space="preserve">Look at the topical calculator. If you have the desired 40% pore space, the total water is noted.  </t>
  </si>
  <si>
    <t xml:space="preserve">What if you tine, or only have 1 inch of infiltration, how much water should you use? </t>
  </si>
  <si>
    <t>HCT Chemigation</t>
  </si>
  <si>
    <t>The answer is continuous treated water – chemigation.</t>
  </si>
  <si>
    <t xml:space="preserve">Regarding the amount of water, you want to fill what pore space you have with the treated water. </t>
  </si>
  <si>
    <t>Soil Conditioning Factor, ppm</t>
  </si>
  <si>
    <t>Consider adding X ppm more to get infiltration and water penetration.</t>
  </si>
  <si>
    <t xml:space="preserve">We are a proponent of spoon feeding vegetation the nutrients and hydration regularly, providing them what they need on a continuous basis when they need it. That is an hourly shift based on the environmental conditions. </t>
  </si>
  <si>
    <t xml:space="preserve">From HCT perspective, how do you flush the greens if they aren’t flushing?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</si>
</sst>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_(* #,##0_);_(* \(#,##0\);_(* &quot;-&quot;??_);_(@_)"/>
    <numFmt numFmtId="167" formatCode="0.000"/>
  </numFmts>
  <fonts count="20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sz val="10"/>
      <name val="Helv"/>
    </font>
    <font>
      <sz val="9"/>
      <color theme="1"/>
      <name val="Calibri"/>
      <family val="2"/>
    </font>
    <font>
      <i/>
      <sz val="9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name val="Calibri"/>
      <family val="2"/>
    </font>
    <font>
      <sz val="8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rgb="FFFF0000"/>
      <name val="Calibri"/>
      <family val="2"/>
    </font>
    <font>
      <sz val="16"/>
      <name val="Calibri"/>
      <family val="2"/>
    </font>
    <font>
      <sz val="12"/>
      <name val="Calibri"/>
      <family val="2"/>
    </font>
    <font>
      <u/>
      <sz val="10"/>
      <color theme="10"/>
      <name val="Calibri"/>
      <family val="2"/>
    </font>
    <font>
      <b/>
      <sz val="2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1">
    <xf numFmtId="0" fontId="0" fillId="0" borderId="0" xfId="0"/>
    <xf numFmtId="2" fontId="0" fillId="2" borderId="1" xfId="0" applyNumberFormat="1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0" fillId="2" borderId="0" xfId="0" applyFill="1" applyProtection="1"/>
    <xf numFmtId="0" fontId="0" fillId="2" borderId="14" xfId="0" applyFill="1" applyBorder="1" applyProtection="1"/>
    <xf numFmtId="0" fontId="0" fillId="2" borderId="0" xfId="0" applyFill="1" applyBorder="1" applyProtection="1"/>
    <xf numFmtId="1" fontId="0" fillId="2" borderId="0" xfId="0" applyNumberFormat="1" applyFill="1" applyBorder="1" applyProtection="1"/>
    <xf numFmtId="0" fontId="0" fillId="2" borderId="7" xfId="0" applyFill="1" applyBorder="1" applyProtection="1"/>
    <xf numFmtId="0" fontId="0" fillId="2" borderId="5" xfId="0" applyFill="1" applyBorder="1" applyProtection="1"/>
    <xf numFmtId="0" fontId="0" fillId="2" borderId="12" xfId="0" applyFill="1" applyBorder="1" applyProtection="1"/>
    <xf numFmtId="0" fontId="0" fillId="2" borderId="21" xfId="0" applyFill="1" applyBorder="1" applyProtection="1"/>
    <xf numFmtId="1" fontId="0" fillId="2" borderId="1" xfId="0" applyNumberFormat="1" applyFill="1" applyBorder="1" applyProtection="1"/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Protection="1">
      <protection locked="0"/>
    </xf>
    <xf numFmtId="9" fontId="0" fillId="2" borderId="1" xfId="0" applyNumberFormat="1" applyFill="1" applyBorder="1" applyProtection="1"/>
    <xf numFmtId="164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2" borderId="0" xfId="0" quotePrefix="1" applyFill="1" applyBorder="1" applyAlignment="1" applyProtection="1">
      <alignment horizontal="left"/>
    </xf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19" xfId="0" applyFill="1" applyBorder="1" applyProtection="1"/>
    <xf numFmtId="0" fontId="15" fillId="2" borderId="12" xfId="0" applyFont="1" applyFill="1" applyBorder="1" applyProtection="1"/>
    <xf numFmtId="0" fontId="10" fillId="2" borderId="0" xfId="0" applyFont="1" applyFill="1" applyBorder="1" applyProtection="1"/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1" fontId="0" fillId="2" borderId="9" xfId="0" applyNumberFormat="1" applyFill="1" applyBorder="1" applyProtection="1"/>
    <xf numFmtId="2" fontId="0" fillId="2" borderId="0" xfId="0" applyNumberFormat="1" applyFill="1" applyBorder="1" applyProtection="1"/>
    <xf numFmtId="2" fontId="0" fillId="2" borderId="0" xfId="0" applyNumberForma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9" fillId="2" borderId="0" xfId="0" applyFont="1" applyFill="1" applyBorder="1" applyProtection="1"/>
    <xf numFmtId="44" fontId="0" fillId="2" borderId="0" xfId="1" applyNumberFormat="1" applyFont="1" applyFill="1" applyBorder="1" applyProtection="1"/>
    <xf numFmtId="44" fontId="0" fillId="2" borderId="1" xfId="1" applyNumberFormat="1" applyFont="1" applyFill="1" applyBorder="1" applyProtection="1"/>
    <xf numFmtId="44" fontId="0" fillId="2" borderId="0" xfId="1" applyFont="1" applyFill="1" applyBorder="1" applyProtection="1"/>
    <xf numFmtId="44" fontId="0" fillId="2" borderId="1" xfId="1" applyFont="1" applyFill="1" applyBorder="1" applyProtection="1"/>
    <xf numFmtId="0" fontId="0" fillId="2" borderId="13" xfId="0" applyFill="1" applyBorder="1" applyProtection="1"/>
    <xf numFmtId="0" fontId="0" fillId="2" borderId="20" xfId="0" applyFill="1" applyBorder="1" applyProtection="1"/>
    <xf numFmtId="0" fontId="0" fillId="2" borderId="19" xfId="0" applyFill="1" applyBorder="1" applyAlignment="1" applyProtection="1">
      <alignment horizontal="left"/>
    </xf>
    <xf numFmtId="44" fontId="0" fillId="2" borderId="19" xfId="1" applyFont="1" applyFill="1" applyBorder="1" applyProtection="1"/>
    <xf numFmtId="0" fontId="6" fillId="2" borderId="0" xfId="0" applyFont="1" applyFill="1" applyBorder="1" applyProtection="1"/>
    <xf numFmtId="44" fontId="0" fillId="2" borderId="1" xfId="0" applyNumberFormat="1" applyFill="1" applyBorder="1" applyProtection="1"/>
    <xf numFmtId="44" fontId="8" fillId="3" borderId="1" xfId="1" applyFont="1" applyFill="1" applyBorder="1" applyProtection="1"/>
    <xf numFmtId="44" fontId="8" fillId="5" borderId="1" xfId="1" applyFont="1" applyFill="1" applyBorder="1" applyProtection="1"/>
    <xf numFmtId="9" fontId="0" fillId="2" borderId="0" xfId="2" applyFont="1" applyFill="1" applyBorder="1" applyProtection="1"/>
    <xf numFmtId="166" fontId="2" fillId="2" borderId="0" xfId="4" applyNumberFormat="1" applyFont="1" applyFill="1" applyBorder="1" applyProtection="1"/>
    <xf numFmtId="43" fontId="2" fillId="2" borderId="0" xfId="4" applyFont="1" applyFill="1" applyBorder="1" applyProtection="1"/>
    <xf numFmtId="166" fontId="0" fillId="2" borderId="0" xfId="4" applyNumberFormat="1" applyFont="1" applyFill="1" applyBorder="1" applyProtection="1"/>
    <xf numFmtId="9" fontId="13" fillId="2" borderId="0" xfId="2" applyFont="1" applyFill="1" applyBorder="1" applyProtection="1"/>
    <xf numFmtId="0" fontId="6" fillId="2" borderId="21" xfId="0" applyFont="1" applyFill="1" applyBorder="1" applyProtection="1"/>
    <xf numFmtId="0" fontId="2" fillId="2" borderId="0" xfId="0" applyFont="1" applyFill="1" applyBorder="1" applyProtection="1"/>
    <xf numFmtId="0" fontId="16" fillId="2" borderId="19" xfId="0" applyFont="1" applyFill="1" applyBorder="1" applyProtection="1"/>
    <xf numFmtId="0" fontId="2" fillId="2" borderId="19" xfId="0" applyFont="1" applyFill="1" applyBorder="1" applyProtection="1"/>
    <xf numFmtId="0" fontId="2" fillId="2" borderId="20" xfId="0" applyFont="1" applyFill="1" applyBorder="1" applyProtection="1"/>
    <xf numFmtId="0" fontId="0" fillId="0" borderId="0" xfId="0" applyProtection="1"/>
    <xf numFmtId="0" fontId="17" fillId="2" borderId="0" xfId="0" applyFont="1" applyFill="1" applyBorder="1" applyProtection="1"/>
    <xf numFmtId="0" fontId="6" fillId="2" borderId="14" xfId="0" applyFont="1" applyFill="1" applyBorder="1" applyProtection="1"/>
    <xf numFmtId="0" fontId="11" fillId="2" borderId="0" xfId="0" applyFont="1" applyFill="1" applyBorder="1" applyProtection="1"/>
    <xf numFmtId="0" fontId="13" fillId="2" borderId="0" xfId="0" applyFont="1" applyFill="1" applyBorder="1" applyProtection="1"/>
    <xf numFmtId="9" fontId="2" fillId="2" borderId="0" xfId="0" applyNumberFormat="1" applyFont="1" applyFill="1" applyBorder="1" applyProtection="1"/>
    <xf numFmtId="2" fontId="0" fillId="0" borderId="0" xfId="0" applyNumberFormat="1" applyBorder="1" applyProtection="1"/>
    <xf numFmtId="0" fontId="13" fillId="2" borderId="0" xfId="0" applyFont="1" applyFill="1" applyBorder="1" applyAlignment="1" applyProtection="1">
      <alignment horizontal="center" vertical="center"/>
    </xf>
    <xf numFmtId="0" fontId="0" fillId="2" borderId="22" xfId="0" applyFill="1" applyBorder="1" applyProtection="1"/>
    <xf numFmtId="2" fontId="0" fillId="2" borderId="22" xfId="0" applyNumberFormat="1" applyFill="1" applyBorder="1" applyProtection="1"/>
    <xf numFmtId="167" fontId="0" fillId="2" borderId="0" xfId="0" applyNumberFormat="1" applyFill="1" applyBorder="1" applyProtection="1"/>
    <xf numFmtId="0" fontId="11" fillId="2" borderId="0" xfId="0" applyFont="1" applyFill="1" applyBorder="1" applyAlignment="1" applyProtection="1">
      <alignment horizontal="center"/>
    </xf>
    <xf numFmtId="9" fontId="0" fillId="2" borderId="22" xfId="0" applyNumberFormat="1" applyFill="1" applyBorder="1" applyProtection="1"/>
    <xf numFmtId="166" fontId="0" fillId="2" borderId="22" xfId="0" applyNumberFormat="1" applyFill="1" applyBorder="1" applyProtection="1"/>
    <xf numFmtId="164" fontId="0" fillId="2" borderId="0" xfId="0" applyNumberFormat="1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2" borderId="24" xfId="0" applyFill="1" applyBorder="1" applyProtection="1"/>
    <xf numFmtId="9" fontId="3" fillId="4" borderId="1" xfId="2" applyFont="1" applyFill="1" applyBorder="1" applyProtection="1"/>
    <xf numFmtId="9" fontId="3" fillId="4" borderId="1" xfId="2" applyFont="1" applyFill="1" applyBorder="1" applyAlignment="1" applyProtection="1">
      <alignment horizontal="center"/>
      <protection locked="0"/>
    </xf>
    <xf numFmtId="44" fontId="0" fillId="4" borderId="1" xfId="1" applyFont="1" applyFill="1" applyBorder="1" applyProtection="1">
      <protection locked="0"/>
    </xf>
    <xf numFmtId="44" fontId="0" fillId="4" borderId="23" xfId="1" applyFont="1" applyFill="1" applyBorder="1" applyProtection="1">
      <protection locked="0"/>
    </xf>
    <xf numFmtId="0" fontId="13" fillId="2" borderId="0" xfId="0" applyFont="1" applyFill="1" applyProtection="1"/>
    <xf numFmtId="0" fontId="0" fillId="2" borderId="0" xfId="0" applyFill="1"/>
    <xf numFmtId="0" fontId="0" fillId="2" borderId="0" xfId="4" applyNumberFormat="1" applyFont="1" applyFill="1"/>
    <xf numFmtId="166" fontId="0" fillId="2" borderId="1" xfId="4" applyNumberFormat="1" applyFont="1" applyFill="1" applyBorder="1"/>
    <xf numFmtId="0" fontId="3" fillId="2" borderId="0" xfId="0" applyFont="1" applyFill="1"/>
    <xf numFmtId="0" fontId="0" fillId="2" borderId="19" xfId="0" applyFill="1" applyBorder="1"/>
    <xf numFmtId="0" fontId="5" fillId="2" borderId="0" xfId="0" applyFont="1" applyFill="1"/>
    <xf numFmtId="0" fontId="4" fillId="2" borderId="0" xfId="0" applyFont="1" applyFill="1"/>
    <xf numFmtId="164" fontId="0" fillId="4" borderId="1" xfId="0" applyNumberFormat="1" applyFill="1" applyBorder="1" applyAlignment="1" applyProtection="1">
      <alignment horizontal="center"/>
      <protection locked="0"/>
    </xf>
    <xf numFmtId="166" fontId="0" fillId="4" borderId="1" xfId="4" applyNumberFormat="1" applyFont="1" applyFill="1" applyBorder="1" applyProtection="1">
      <protection locked="0"/>
    </xf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18" fillId="2" borderId="0" xfId="5" applyFill="1"/>
    <xf numFmtId="166" fontId="0" fillId="2" borderId="0" xfId="4" applyNumberFormat="1" applyFont="1" applyFill="1" applyBorder="1"/>
    <xf numFmtId="43" fontId="0" fillId="2" borderId="1" xfId="4" applyNumberFormat="1" applyFont="1" applyFill="1" applyBorder="1"/>
    <xf numFmtId="43" fontId="0" fillId="2" borderId="0" xfId="4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2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/>
    <xf numFmtId="0" fontId="0" fillId="2" borderId="10" xfId="0" applyFill="1" applyBorder="1"/>
    <xf numFmtId="0" fontId="19" fillId="2" borderId="19" xfId="0" applyFont="1" applyFill="1" applyBorder="1"/>
    <xf numFmtId="166" fontId="0" fillId="2" borderId="0" xfId="4" applyNumberFormat="1" applyFont="1" applyFill="1"/>
    <xf numFmtId="0" fontId="0" fillId="2" borderId="0" xfId="0" applyFill="1" applyBorder="1" applyProtection="1">
      <protection locked="0"/>
    </xf>
    <xf numFmtId="166" fontId="0" fillId="2" borderId="8" xfId="4" applyNumberFormat="1" applyFont="1" applyFill="1" applyBorder="1"/>
    <xf numFmtId="0" fontId="1" fillId="2" borderId="0" xfId="0" applyFont="1" applyFill="1" applyAlignment="1">
      <alignment vertical="center"/>
    </xf>
    <xf numFmtId="0" fontId="18" fillId="0" borderId="0" xfId="5"/>
    <xf numFmtId="2" fontId="0" fillId="4" borderId="1" xfId="0" applyNumberForma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/>
    </xf>
    <xf numFmtId="0" fontId="14" fillId="2" borderId="19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 vertical="top"/>
      <protection locked="0"/>
    </xf>
    <xf numFmtId="14" fontId="0" fillId="4" borderId="1" xfId="0" applyNumberForma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0" fillId="2" borderId="23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</cellXfs>
  <cellStyles count="6">
    <cellStyle name="Comma" xfId="4" builtinId="3"/>
    <cellStyle name="Currency" xfId="1" builtinId="4"/>
    <cellStyle name="Hyperlink" xfId="5" builtinId="8"/>
    <cellStyle name="Normal" xfId="0" builtinId="0"/>
    <cellStyle name="Normal 10" xfId="3" xr:uid="{A719009F-C23E-4BC4-A44A-634433C37569}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36</xdr:row>
      <xdr:rowOff>95250</xdr:rowOff>
    </xdr:from>
    <xdr:to>
      <xdr:col>5</xdr:col>
      <xdr:colOff>780985</xdr:colOff>
      <xdr:row>43</xdr:row>
      <xdr:rowOff>106658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5506A1-8396-4604-9087-5C858A104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5524500"/>
          <a:ext cx="3387025" cy="1154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ctllc.com/chemigation" TargetMode="External"/><Relationship Id="rId2" Type="http://schemas.openxmlformats.org/officeDocument/2006/relationships/hyperlink" Target="https://www.hctllc.com/chemigation" TargetMode="External"/><Relationship Id="rId1" Type="http://schemas.openxmlformats.org/officeDocument/2006/relationships/hyperlink" Target="http://www.hctllc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ECC3-7A56-4BFD-BB79-BB9A7F017DB4}">
  <sheetPr>
    <tabColor rgb="FFFFFF00"/>
    <pageSetUpPr fitToPage="1"/>
  </sheetPr>
  <dimension ref="B2:O56"/>
  <sheetViews>
    <sheetView tabSelected="1" topLeftCell="A9" workbookViewId="0">
      <selection activeCell="G9" sqref="G9"/>
    </sheetView>
  </sheetViews>
  <sheetFormatPr defaultColWidth="8.87890625" defaultRowHeight="12.9" x14ac:dyDescent="0.5"/>
  <cols>
    <col min="1" max="1" width="3.1171875" style="89" customWidth="1"/>
    <col min="2" max="2" width="3.87890625" style="89" customWidth="1"/>
    <col min="3" max="4" width="8.87890625" style="89"/>
    <col min="5" max="6" width="20.52734375" style="89" customWidth="1"/>
    <col min="7" max="7" width="12.41015625" style="89" customWidth="1"/>
    <col min="8" max="8" width="13.29296875" style="89" bestFit="1" customWidth="1"/>
    <col min="9" max="9" width="1.87890625" style="89" customWidth="1"/>
    <col min="10" max="11" width="8.87890625" style="89"/>
    <col min="12" max="12" width="7.41015625" style="89" customWidth="1"/>
    <col min="13" max="13" width="6.1171875" style="89" customWidth="1"/>
    <col min="14" max="14" width="10.87890625" style="89" bestFit="1" customWidth="1"/>
    <col min="15" max="15" width="1.76171875" style="89" customWidth="1"/>
    <col min="16" max="16384" width="8.87890625" style="89"/>
  </cols>
  <sheetData>
    <row r="2" spans="3:15" ht="33.299999999999997" x14ac:dyDescent="1.2">
      <c r="C2" s="115" t="s">
        <v>79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3:15" x14ac:dyDescent="0.5">
      <c r="C3" s="94" t="s">
        <v>80</v>
      </c>
    </row>
    <row r="4" spans="3:15" x14ac:dyDescent="0.5">
      <c r="C4" s="94" t="s">
        <v>90</v>
      </c>
    </row>
    <row r="5" spans="3:15" x14ac:dyDescent="0.5">
      <c r="C5" s="94" t="s">
        <v>81</v>
      </c>
    </row>
    <row r="6" spans="3:15" x14ac:dyDescent="0.5">
      <c r="C6" s="94" t="s">
        <v>91</v>
      </c>
    </row>
    <row r="7" spans="3:15" x14ac:dyDescent="0.5">
      <c r="C7" s="94" t="s">
        <v>98</v>
      </c>
    </row>
    <row r="8" spans="3:15" ht="16.5" customHeight="1" x14ac:dyDescent="0.5"/>
    <row r="9" spans="3:15" x14ac:dyDescent="0.5">
      <c r="C9" s="92" t="s">
        <v>78</v>
      </c>
      <c r="F9" s="89" t="s">
        <v>77</v>
      </c>
      <c r="G9" s="96">
        <v>5.64</v>
      </c>
    </row>
    <row r="10" spans="3:15" x14ac:dyDescent="0.5">
      <c r="C10" s="95" t="s">
        <v>86</v>
      </c>
    </row>
    <row r="11" spans="3:15" x14ac:dyDescent="0.5">
      <c r="F11" s="89" t="s">
        <v>65</v>
      </c>
      <c r="G11" s="121">
        <v>0.75</v>
      </c>
    </row>
    <row r="13" spans="3:15" x14ac:dyDescent="0.5">
      <c r="C13" s="92" t="s">
        <v>109</v>
      </c>
      <c r="F13" s="89" t="s">
        <v>77</v>
      </c>
      <c r="G13" s="96">
        <v>2.5</v>
      </c>
    </row>
    <row r="14" spans="3:15" x14ac:dyDescent="0.5">
      <c r="C14" s="95" t="s">
        <v>110</v>
      </c>
    </row>
    <row r="15" spans="3:15" x14ac:dyDescent="0.5">
      <c r="F15" s="89" t="s">
        <v>65</v>
      </c>
      <c r="G15" s="96">
        <v>0.35</v>
      </c>
    </row>
    <row r="17" spans="2:15" x14ac:dyDescent="0.5">
      <c r="C17" s="89" t="s">
        <v>94</v>
      </c>
      <c r="G17" s="97">
        <v>1000000</v>
      </c>
      <c r="I17" s="89" t="s">
        <v>95</v>
      </c>
    </row>
    <row r="18" spans="2:15" x14ac:dyDescent="0.5">
      <c r="G18" s="90"/>
    </row>
    <row r="19" spans="2:15" x14ac:dyDescent="0.5">
      <c r="C19" s="89" t="s">
        <v>96</v>
      </c>
      <c r="G19" s="13">
        <v>1</v>
      </c>
    </row>
    <row r="21" spans="2:15" x14ac:dyDescent="0.5">
      <c r="C21" s="89" t="s">
        <v>83</v>
      </c>
      <c r="G21" s="13">
        <v>100</v>
      </c>
    </row>
    <row r="22" spans="2:15" ht="13.2" thickBot="1" x14ac:dyDescent="0.55000000000000004">
      <c r="G22" s="117"/>
    </row>
    <row r="23" spans="2:15" ht="6.9" customHeight="1" x14ac:dyDescent="0.5"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</row>
    <row r="24" spans="2:15" x14ac:dyDescent="0.5">
      <c r="B24" s="107"/>
      <c r="C24" s="108" t="s">
        <v>82</v>
      </c>
      <c r="D24" s="108"/>
      <c r="E24" s="108"/>
      <c r="F24" s="108"/>
      <c r="G24" s="91">
        <f>+G17*G19</f>
        <v>1000000</v>
      </c>
      <c r="H24" s="108" t="s">
        <v>93</v>
      </c>
      <c r="I24" s="108"/>
      <c r="J24" s="108"/>
      <c r="K24" s="108"/>
      <c r="L24" s="108"/>
      <c r="M24" s="109"/>
    </row>
    <row r="25" spans="2:15" x14ac:dyDescent="0.5">
      <c r="B25" s="107"/>
      <c r="C25" s="108"/>
      <c r="D25" s="108"/>
      <c r="E25" s="108"/>
      <c r="F25" s="108"/>
      <c r="G25" s="91">
        <f>+G24/G21</f>
        <v>10000</v>
      </c>
      <c r="H25" s="108" t="s">
        <v>84</v>
      </c>
      <c r="I25" s="108"/>
      <c r="J25" s="108"/>
      <c r="K25" s="108"/>
      <c r="L25" s="108"/>
      <c r="M25" s="109"/>
    </row>
    <row r="26" spans="2:15" x14ac:dyDescent="0.5">
      <c r="B26" s="107"/>
      <c r="C26" s="108"/>
      <c r="D26" s="108"/>
      <c r="E26" s="108"/>
      <c r="F26" s="108"/>
      <c r="G26" s="102">
        <f>+G25/325851</f>
        <v>3.0688873135267344E-2</v>
      </c>
      <c r="H26" s="108" t="s">
        <v>97</v>
      </c>
      <c r="I26" s="108"/>
      <c r="J26" s="108" t="s">
        <v>102</v>
      </c>
      <c r="K26" s="108"/>
      <c r="L26" s="108"/>
      <c r="M26" s="109"/>
    </row>
    <row r="27" spans="2:15" x14ac:dyDescent="0.5">
      <c r="B27" s="107"/>
      <c r="C27" s="108" t="s">
        <v>100</v>
      </c>
      <c r="D27" s="108"/>
      <c r="E27" s="108"/>
      <c r="F27" s="108"/>
      <c r="G27" s="102">
        <f>+J27/325851</f>
        <v>1.2275549254106939E-2</v>
      </c>
      <c r="H27" s="108"/>
      <c r="I27" s="108"/>
      <c r="J27" s="101">
        <f>+G25*0.4</f>
        <v>4000</v>
      </c>
      <c r="K27" s="108" t="s">
        <v>99</v>
      </c>
      <c r="L27" s="108"/>
      <c r="M27" s="109"/>
      <c r="N27" s="116"/>
    </row>
    <row r="28" spans="2:15" x14ac:dyDescent="0.5">
      <c r="B28" s="107"/>
      <c r="C28" s="108" t="s">
        <v>101</v>
      </c>
      <c r="D28" s="108"/>
      <c r="E28" s="108"/>
      <c r="F28" s="108"/>
      <c r="G28" s="91">
        <f>+G17*G27</f>
        <v>12275.549254106938</v>
      </c>
      <c r="H28" s="108"/>
      <c r="I28" s="108"/>
      <c r="J28" s="101"/>
      <c r="K28" s="108"/>
      <c r="L28" s="108"/>
      <c r="M28" s="109"/>
      <c r="N28" s="116"/>
    </row>
    <row r="29" spans="2:15" ht="7.5" customHeight="1" thickBot="1" x14ac:dyDescent="0.55000000000000004">
      <c r="B29" s="110"/>
      <c r="C29" s="111"/>
      <c r="D29" s="111"/>
      <c r="E29" s="111"/>
      <c r="F29" s="111"/>
      <c r="G29" s="118"/>
      <c r="H29" s="111"/>
      <c r="I29" s="111"/>
      <c r="J29" s="118"/>
      <c r="K29" s="111"/>
      <c r="L29" s="111"/>
      <c r="M29" s="114"/>
      <c r="N29" s="116"/>
    </row>
    <row r="30" spans="2:15" ht="13.2" thickBot="1" x14ac:dyDescent="0.55000000000000004">
      <c r="G30" s="103"/>
    </row>
    <row r="31" spans="2:15" ht="6.3" customHeight="1" x14ac:dyDescent="0.5"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6"/>
    </row>
    <row r="32" spans="2:15" x14ac:dyDescent="0.5">
      <c r="B32" s="107"/>
      <c r="C32" s="108" t="s">
        <v>85</v>
      </c>
      <c r="D32" s="108"/>
      <c r="E32" s="108"/>
      <c r="F32" s="108" t="s">
        <v>77</v>
      </c>
      <c r="G32" s="98">
        <f>+(((G24/1000000)*(G9+G13))/G21)</f>
        <v>8.14E-2</v>
      </c>
      <c r="H32" s="108" t="s">
        <v>84</v>
      </c>
      <c r="I32" s="108"/>
      <c r="J32" s="99">
        <f>128*G32</f>
        <v>10.4192</v>
      </c>
      <c r="K32" s="108" t="s">
        <v>87</v>
      </c>
      <c r="L32" s="108"/>
      <c r="M32" s="99">
        <f>+(J32*G21)/128</f>
        <v>8.14</v>
      </c>
      <c r="N32" s="108" t="s">
        <v>88</v>
      </c>
      <c r="O32" s="109"/>
    </row>
    <row r="33" spans="2:15" x14ac:dyDescent="0.5"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</row>
    <row r="34" spans="2:15" x14ac:dyDescent="0.5">
      <c r="B34" s="107"/>
      <c r="C34" s="108"/>
      <c r="D34" s="108"/>
      <c r="E34" s="108"/>
      <c r="F34" s="108" t="s">
        <v>65</v>
      </c>
      <c r="G34" s="98">
        <f>+((((G24/1000000)*(G11+G15))/G21))</f>
        <v>1.1000000000000001E-2</v>
      </c>
      <c r="H34" s="108" t="s">
        <v>84</v>
      </c>
      <c r="I34" s="108"/>
      <c r="J34" s="99">
        <f>128*G34</f>
        <v>1.4080000000000001</v>
      </c>
      <c r="K34" s="108" t="s">
        <v>87</v>
      </c>
      <c r="L34" s="108"/>
      <c r="M34" s="99">
        <f>+(J34*G21)/128</f>
        <v>1.1000000000000001</v>
      </c>
      <c r="N34" s="108" t="s">
        <v>89</v>
      </c>
      <c r="O34" s="109"/>
    </row>
    <row r="35" spans="2:15" ht="6" customHeight="1" thickBot="1" x14ac:dyDescent="0.55000000000000004">
      <c r="B35" s="110"/>
      <c r="C35" s="111"/>
      <c r="D35" s="111"/>
      <c r="E35" s="111"/>
      <c r="F35" s="111"/>
      <c r="G35" s="112"/>
      <c r="H35" s="111"/>
      <c r="I35" s="111"/>
      <c r="J35" s="113"/>
      <c r="K35" s="111"/>
      <c r="L35" s="111"/>
      <c r="M35" s="113"/>
      <c r="N35" s="111"/>
      <c r="O35" s="114"/>
    </row>
    <row r="41" spans="2:15" x14ac:dyDescent="0.5">
      <c r="G41" s="100" t="s">
        <v>92</v>
      </c>
    </row>
    <row r="49" spans="2:3" x14ac:dyDescent="0.5">
      <c r="B49" s="89">
        <v>1</v>
      </c>
      <c r="C49" s="119" t="s">
        <v>111</v>
      </c>
    </row>
    <row r="50" spans="2:3" x14ac:dyDescent="0.5">
      <c r="B50" s="89">
        <v>2</v>
      </c>
      <c r="C50" s="119" t="s">
        <v>108</v>
      </c>
    </row>
    <row r="51" spans="2:3" x14ac:dyDescent="0.5">
      <c r="B51" s="89">
        <v>3</v>
      </c>
      <c r="C51" s="119" t="s">
        <v>104</v>
      </c>
    </row>
    <row r="52" spans="2:3" x14ac:dyDescent="0.5">
      <c r="B52" s="89">
        <v>4</v>
      </c>
      <c r="C52" s="119" t="s">
        <v>105</v>
      </c>
    </row>
    <row r="53" spans="2:3" x14ac:dyDescent="0.5">
      <c r="B53" s="89">
        <v>5</v>
      </c>
      <c r="C53" s="119" t="s">
        <v>112</v>
      </c>
    </row>
    <row r="54" spans="2:3" x14ac:dyDescent="0.5">
      <c r="B54" s="89">
        <v>6</v>
      </c>
      <c r="C54" s="119" t="s">
        <v>103</v>
      </c>
    </row>
    <row r="55" spans="2:3" x14ac:dyDescent="0.5">
      <c r="B55" s="89">
        <v>7</v>
      </c>
      <c r="C55" s="119" t="s">
        <v>107</v>
      </c>
    </row>
    <row r="56" spans="2:3" x14ac:dyDescent="0.5">
      <c r="B56" s="119"/>
      <c r="C56" s="120" t="s">
        <v>106</v>
      </c>
    </row>
  </sheetData>
  <sheetProtection sheet="1" objects="1" scenarios="1" selectLockedCells="1"/>
  <hyperlinks>
    <hyperlink ref="G41" r:id="rId1" xr:uid="{2EE575F5-FABC-48C4-8167-6A8A6101BF9B}"/>
    <hyperlink ref="C55" r:id="rId2" display="https://www.hctllc.com/chemigation" xr:uid="{5824D3F4-D05C-4F83-ADF4-318107819115}"/>
    <hyperlink ref="C56" r:id="rId3" display="https://www.hctllc.com/chemigation" xr:uid="{2628FE1E-1166-4817-9F20-2558DF1DC780}"/>
  </hyperlinks>
  <pageMargins left="0.25" right="0.25" top="0.75" bottom="0.75" header="0.3" footer="0.3"/>
  <pageSetup scale="85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3DF6-B531-4D20-B43E-2D3A28615C89}">
  <sheetPr>
    <tabColor rgb="FFFFFF00"/>
  </sheetPr>
  <dimension ref="A1:AJ96"/>
  <sheetViews>
    <sheetView zoomScaleNormal="100" workbookViewId="0">
      <selection activeCell="D12" sqref="D12"/>
    </sheetView>
  </sheetViews>
  <sheetFormatPr defaultColWidth="8.87890625" defaultRowHeight="12.9" x14ac:dyDescent="0.5"/>
  <cols>
    <col min="1" max="1" width="6.41015625" style="4" customWidth="1"/>
    <col min="2" max="2" width="2.87890625" style="65" customWidth="1"/>
    <col min="3" max="7" width="8.87890625" style="65"/>
    <col min="8" max="8" width="13.87890625" style="65" customWidth="1"/>
    <col min="9" max="10" width="8.87890625" style="65"/>
    <col min="11" max="11" width="10.76171875" style="65" customWidth="1"/>
    <col min="12" max="12" width="8.87890625" style="65"/>
    <col min="13" max="13" width="5.64453125" style="65" customWidth="1"/>
    <col min="14" max="14" width="8.87890625" style="65"/>
    <col min="15" max="15" width="23.234375" style="65" customWidth="1"/>
    <col min="16" max="16" width="7.41015625" style="65" customWidth="1"/>
    <col min="17" max="16384" width="8.87890625" style="65"/>
  </cols>
  <sheetData>
    <row r="1" spans="1:36" s="4" customFormat="1" x14ac:dyDescent="0.5">
      <c r="A1" s="10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36" ht="20.399999999999999" x14ac:dyDescent="0.75">
      <c r="A2" s="60"/>
      <c r="B2" s="61"/>
      <c r="C2" s="62" t="s">
        <v>67</v>
      </c>
      <c r="D2" s="63"/>
      <c r="E2" s="63"/>
      <c r="F2" s="63"/>
      <c r="G2" s="63"/>
      <c r="H2" s="63"/>
      <c r="I2" s="63"/>
      <c r="J2" s="63"/>
      <c r="K2" s="63"/>
      <c r="L2" s="64"/>
      <c r="N2" s="88" t="s">
        <v>71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6" s="4" customFormat="1" ht="15.6" x14ac:dyDescent="0.6">
      <c r="A3" s="60"/>
      <c r="B3" s="51"/>
      <c r="C3" s="66" t="s">
        <v>68</v>
      </c>
      <c r="D3" s="51"/>
      <c r="E3" s="51"/>
      <c r="F3" s="51"/>
      <c r="G3" s="51"/>
      <c r="H3" s="51"/>
      <c r="I3" s="51"/>
      <c r="J3" s="51"/>
      <c r="K3" s="51"/>
      <c r="L3" s="67"/>
      <c r="N3" s="88" t="s">
        <v>76</v>
      </c>
    </row>
    <row r="4" spans="1:36" s="4" customFormat="1" ht="15.6" x14ac:dyDescent="0.6">
      <c r="A4" s="60"/>
      <c r="B4" s="51"/>
      <c r="C4" s="66" t="s">
        <v>69</v>
      </c>
      <c r="D4" s="51"/>
      <c r="E4" s="51"/>
      <c r="F4" s="51"/>
      <c r="G4" s="51"/>
      <c r="H4" s="51"/>
      <c r="I4" s="51"/>
      <c r="J4" s="51"/>
      <c r="K4" s="51"/>
      <c r="L4" s="67"/>
    </row>
    <row r="5" spans="1:36" s="4" customFormat="1" x14ac:dyDescent="0.5">
      <c r="A5" s="60"/>
      <c r="B5" s="51"/>
      <c r="C5" s="61" t="s">
        <v>70</v>
      </c>
      <c r="D5" s="51"/>
      <c r="E5" s="51"/>
      <c r="F5" s="51"/>
      <c r="G5" s="51"/>
      <c r="H5" s="51"/>
      <c r="I5" s="51"/>
      <c r="J5" s="51"/>
      <c r="K5" s="51"/>
      <c r="L5" s="67"/>
    </row>
    <row r="6" spans="1:36" s="4" customFormat="1" ht="20.399999999999999" x14ac:dyDescent="0.75">
      <c r="A6" s="11"/>
      <c r="B6" s="6"/>
      <c r="C6" s="26"/>
      <c r="D6" s="6"/>
      <c r="E6" s="6"/>
      <c r="F6" s="6"/>
      <c r="G6" s="6"/>
      <c r="H6" s="6"/>
      <c r="I6" s="6"/>
      <c r="J6" s="6"/>
      <c r="K6" s="6"/>
      <c r="L6" s="5"/>
    </row>
    <row r="7" spans="1:36" x14ac:dyDescent="0.5">
      <c r="A7" s="11"/>
      <c r="B7" s="6"/>
      <c r="C7" s="21" t="s">
        <v>41</v>
      </c>
      <c r="D7" s="124"/>
      <c r="E7" s="124"/>
      <c r="F7" s="124"/>
      <c r="G7" s="124"/>
      <c r="H7" s="124"/>
      <c r="I7" s="6"/>
      <c r="J7" s="6"/>
      <c r="K7" s="6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5">
      <c r="A8" s="11"/>
      <c r="B8" s="6"/>
      <c r="C8" s="21" t="s">
        <v>4</v>
      </c>
      <c r="D8" s="125"/>
      <c r="E8" s="124"/>
      <c r="F8" s="124"/>
      <c r="G8" s="124"/>
      <c r="H8" s="124"/>
      <c r="I8" s="6"/>
      <c r="J8" s="6"/>
      <c r="K8" s="6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5">
      <c r="A9" s="11"/>
      <c r="B9" s="6"/>
      <c r="C9" s="21" t="s">
        <v>42</v>
      </c>
      <c r="D9" s="124"/>
      <c r="E9" s="124"/>
      <c r="F9" s="124"/>
      <c r="G9" s="124"/>
      <c r="H9" s="124"/>
      <c r="I9" s="6"/>
      <c r="J9" s="6"/>
      <c r="K9" s="6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4" customFormat="1" x14ac:dyDescent="0.5">
      <c r="A10" s="11"/>
      <c r="B10" s="6"/>
      <c r="C10" s="6"/>
      <c r="D10" s="6"/>
      <c r="E10" s="6"/>
      <c r="F10" s="6"/>
      <c r="G10" s="6"/>
      <c r="H10" s="6"/>
      <c r="I10" s="6"/>
      <c r="J10" s="6"/>
      <c r="K10" s="6"/>
      <c r="L10" s="5"/>
    </row>
    <row r="11" spans="1:36" s="4" customFormat="1" ht="15.6" x14ac:dyDescent="0.6">
      <c r="A11" s="11"/>
      <c r="B11" s="6"/>
      <c r="C11" s="68" t="s">
        <v>43</v>
      </c>
      <c r="D11" s="6"/>
      <c r="E11" s="6"/>
      <c r="F11" s="6"/>
      <c r="G11" s="6"/>
      <c r="H11" s="6"/>
      <c r="I11" s="6"/>
      <c r="J11" s="6"/>
      <c r="K11" s="6"/>
      <c r="L11" s="5"/>
    </row>
    <row r="12" spans="1:36" x14ac:dyDescent="0.5">
      <c r="A12" s="11"/>
      <c r="B12" s="6"/>
      <c r="C12" s="6" t="s">
        <v>44</v>
      </c>
      <c r="D12" s="14">
        <v>2</v>
      </c>
      <c r="E12" s="6" t="s">
        <v>3</v>
      </c>
      <c r="F12" s="6"/>
      <c r="G12" s="6"/>
      <c r="H12" s="6"/>
      <c r="I12" s="6"/>
      <c r="J12" s="6"/>
      <c r="K12" s="6"/>
      <c r="L12" s="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5">
      <c r="A13" s="11"/>
      <c r="B13" s="6"/>
      <c r="C13" s="6" t="s">
        <v>45</v>
      </c>
      <c r="D13" s="14">
        <v>1</v>
      </c>
      <c r="E13" s="6" t="s">
        <v>3</v>
      </c>
      <c r="F13" s="6"/>
      <c r="G13" s="6"/>
      <c r="H13" s="6"/>
      <c r="I13" s="6"/>
      <c r="J13" s="6"/>
      <c r="K13" s="6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4" customFormat="1" x14ac:dyDescent="0.5">
      <c r="A14" s="11"/>
      <c r="B14" s="6"/>
      <c r="C14" s="6" t="s">
        <v>0</v>
      </c>
      <c r="D14" s="1">
        <f>+D12+D13</f>
        <v>3</v>
      </c>
      <c r="E14" s="6"/>
      <c r="F14" s="6"/>
      <c r="G14" s="6"/>
      <c r="H14" s="6"/>
      <c r="I14" s="55"/>
      <c r="J14" s="6"/>
      <c r="K14" s="6"/>
      <c r="L14" s="5"/>
    </row>
    <row r="15" spans="1:36" s="4" customFormat="1" x14ac:dyDescent="0.5">
      <c r="A15" s="11"/>
      <c r="B15" s="6"/>
      <c r="C15" s="6"/>
      <c r="D15" s="6"/>
      <c r="E15" s="6"/>
      <c r="F15" s="6"/>
      <c r="G15" s="6"/>
      <c r="H15" s="6"/>
      <c r="I15" s="6"/>
      <c r="J15" s="6"/>
      <c r="K15" s="6"/>
      <c r="L15" s="5"/>
    </row>
    <row r="16" spans="1:36" s="4" customFormat="1" ht="15.6" x14ac:dyDescent="0.6">
      <c r="A16" s="11"/>
      <c r="B16" s="6"/>
      <c r="C16" s="68" t="s">
        <v>46</v>
      </c>
      <c r="D16" s="6"/>
      <c r="E16" s="6"/>
      <c r="F16" s="6"/>
      <c r="G16" s="6"/>
      <c r="H16" s="6"/>
      <c r="I16" s="6"/>
      <c r="J16" s="6"/>
      <c r="K16" s="6"/>
      <c r="L16" s="5"/>
    </row>
    <row r="17" spans="1:36" x14ac:dyDescent="0.5">
      <c r="A17" s="11"/>
      <c r="B17" s="6"/>
      <c r="C17" s="6"/>
      <c r="D17" s="84">
        <v>0.5</v>
      </c>
      <c r="E17" s="69" t="s">
        <v>47</v>
      </c>
      <c r="F17" s="61"/>
      <c r="G17" s="56"/>
      <c r="H17" s="6"/>
      <c r="I17" s="57"/>
      <c r="J17" s="61"/>
      <c r="K17" s="61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4" customFormat="1" x14ac:dyDescent="0.5">
      <c r="A18" s="11"/>
      <c r="B18" s="6"/>
      <c r="C18" s="6"/>
      <c r="D18" s="6"/>
      <c r="E18" s="6"/>
      <c r="F18" s="61"/>
      <c r="G18" s="61"/>
      <c r="H18" s="6"/>
      <c r="I18" s="61"/>
      <c r="J18" s="61"/>
      <c r="K18" s="61"/>
      <c r="L18" s="5"/>
    </row>
    <row r="19" spans="1:36" s="4" customFormat="1" ht="15.6" x14ac:dyDescent="0.6">
      <c r="A19" s="11"/>
      <c r="B19" s="6"/>
      <c r="C19" s="68" t="s">
        <v>48</v>
      </c>
      <c r="D19" s="6"/>
      <c r="E19" s="6"/>
      <c r="F19" s="6"/>
      <c r="G19" s="6"/>
      <c r="H19" s="23" t="s">
        <v>49</v>
      </c>
      <c r="I19" s="70" t="s">
        <v>50</v>
      </c>
      <c r="J19" s="6"/>
      <c r="K19" s="6"/>
      <c r="L19" s="5"/>
    </row>
    <row r="20" spans="1:36" x14ac:dyDescent="0.5">
      <c r="A20" s="11"/>
      <c r="B20" s="6"/>
      <c r="C20" s="6" t="s">
        <v>44</v>
      </c>
      <c r="D20" s="71">
        <f>+D12*H20</f>
        <v>4</v>
      </c>
      <c r="E20" s="6" t="s">
        <v>3</v>
      </c>
      <c r="F20" s="6"/>
      <c r="G20" s="6"/>
      <c r="H20" s="15">
        <v>2</v>
      </c>
      <c r="I20" s="61" t="s">
        <v>51</v>
      </c>
      <c r="J20" s="6"/>
      <c r="K20" s="6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4" customFormat="1" x14ac:dyDescent="0.5">
      <c r="A21" s="11"/>
      <c r="B21" s="6"/>
      <c r="C21" s="6" t="s">
        <v>45</v>
      </c>
      <c r="D21" s="38">
        <f>+D13*H20</f>
        <v>2</v>
      </c>
      <c r="E21" s="6" t="s">
        <v>3</v>
      </c>
      <c r="F21" s="6"/>
      <c r="G21" s="6"/>
      <c r="H21" s="72"/>
      <c r="I21" s="6" t="s">
        <v>52</v>
      </c>
      <c r="J21" s="6"/>
      <c r="K21" s="6"/>
      <c r="L21" s="5"/>
    </row>
    <row r="22" spans="1:36" s="4" customFormat="1" ht="13.2" thickBot="1" x14ac:dyDescent="0.55000000000000004">
      <c r="A22" s="11"/>
      <c r="B22" s="6"/>
      <c r="C22" s="73" t="s">
        <v>0</v>
      </c>
      <c r="D22" s="74">
        <f>SUM(D20:D21)</f>
        <v>6</v>
      </c>
      <c r="E22" s="21" t="s">
        <v>53</v>
      </c>
      <c r="F22" s="6"/>
      <c r="G22" s="6"/>
      <c r="H22" s="6"/>
      <c r="I22" s="6"/>
      <c r="J22" s="6"/>
      <c r="K22" s="6"/>
      <c r="L22" s="5"/>
    </row>
    <row r="23" spans="1:36" s="4" customFormat="1" ht="13.2" thickTop="1" x14ac:dyDescent="0.5">
      <c r="A23" s="11"/>
      <c r="B23" s="6"/>
      <c r="C23" s="6"/>
      <c r="D23" s="6"/>
      <c r="E23" s="6"/>
      <c r="F23" s="6"/>
      <c r="G23" s="75"/>
      <c r="H23" s="6"/>
      <c r="I23" s="128" t="s">
        <v>73</v>
      </c>
      <c r="J23" s="129"/>
      <c r="K23" s="130"/>
      <c r="L23" s="5"/>
    </row>
    <row r="24" spans="1:36" x14ac:dyDescent="0.5">
      <c r="A24" s="11"/>
      <c r="B24" s="6"/>
      <c r="C24" s="16">
        <v>55</v>
      </c>
      <c r="D24" s="21" t="s">
        <v>54</v>
      </c>
      <c r="E24" s="6"/>
      <c r="F24" s="6"/>
      <c r="G24" s="75"/>
      <c r="H24" s="6"/>
      <c r="I24" s="80" t="s">
        <v>32</v>
      </c>
      <c r="J24" s="80" t="s">
        <v>33</v>
      </c>
      <c r="K24" s="81" t="s">
        <v>34</v>
      </c>
      <c r="L24" s="8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4" customFormat="1" ht="15.6" x14ac:dyDescent="0.6">
      <c r="A25" s="11"/>
      <c r="B25" s="6"/>
      <c r="C25" s="68" t="s">
        <v>55</v>
      </c>
      <c r="D25" s="68"/>
      <c r="E25" s="76" t="s">
        <v>56</v>
      </c>
      <c r="F25" s="6" t="s">
        <v>57</v>
      </c>
      <c r="G25" s="6"/>
      <c r="H25" s="6"/>
      <c r="I25" s="128" t="s">
        <v>72</v>
      </c>
      <c r="J25" s="129"/>
      <c r="K25" s="130"/>
      <c r="L25" s="83"/>
    </row>
    <row r="26" spans="1:36" s="4" customFormat="1" x14ac:dyDescent="0.5">
      <c r="A26" s="11"/>
      <c r="B26" s="6"/>
      <c r="C26" s="6" t="s">
        <v>58</v>
      </c>
      <c r="D26" s="38">
        <f>C24*D17</f>
        <v>27.5</v>
      </c>
      <c r="E26" s="55">
        <f>+D26/D29</f>
        <v>0.50000000000000011</v>
      </c>
      <c r="F26" s="58">
        <f>+D26*8.345</f>
        <v>229.48750000000001</v>
      </c>
      <c r="G26" s="6"/>
      <c r="I26" s="86">
        <v>1</v>
      </c>
      <c r="J26" s="86">
        <v>1</v>
      </c>
      <c r="K26" s="87">
        <v>1</v>
      </c>
      <c r="L26" s="83"/>
      <c r="N26" s="59" t="s">
        <v>59</v>
      </c>
    </row>
    <row r="27" spans="1:36" s="4" customFormat="1" x14ac:dyDescent="0.5">
      <c r="A27" s="11"/>
      <c r="B27" s="6"/>
      <c r="C27" s="6" t="s">
        <v>44</v>
      </c>
      <c r="D27" s="38">
        <f>+(C24-D26)*(D12/D14)</f>
        <v>18.333333333333332</v>
      </c>
      <c r="E27" s="55">
        <f>+D27/D29</f>
        <v>0.33333333333333337</v>
      </c>
      <c r="F27" s="58">
        <f>9.179*D27</f>
        <v>168.28166666666667</v>
      </c>
      <c r="G27" s="6"/>
      <c r="I27" s="86">
        <v>22.27</v>
      </c>
      <c r="J27" s="86">
        <v>18.18</v>
      </c>
      <c r="K27" s="87">
        <v>15.5</v>
      </c>
      <c r="L27" s="83"/>
      <c r="N27" s="69" t="s">
        <v>60</v>
      </c>
    </row>
    <row r="28" spans="1:36" s="4" customFormat="1" x14ac:dyDescent="0.5">
      <c r="A28" s="11"/>
      <c r="B28" s="6"/>
      <c r="C28" s="6" t="s">
        <v>45</v>
      </c>
      <c r="D28" s="38">
        <f>+(C24-D26)*(D13/D14)</f>
        <v>9.1666666666666661</v>
      </c>
      <c r="E28" s="55">
        <f>+D28/D29</f>
        <v>0.16666666666666669</v>
      </c>
      <c r="F28" s="58">
        <f>9.179*D28</f>
        <v>84.140833333333333</v>
      </c>
      <c r="G28" s="6"/>
      <c r="H28" s="6"/>
      <c r="I28" s="86">
        <v>27.01</v>
      </c>
      <c r="J28" s="86">
        <v>23.05</v>
      </c>
      <c r="K28" s="87">
        <v>19.21</v>
      </c>
      <c r="L28" s="83"/>
    </row>
    <row r="29" spans="1:36" s="4" customFormat="1" ht="13.2" thickBot="1" x14ac:dyDescent="0.55000000000000004">
      <c r="A29" s="11"/>
      <c r="B29" s="6"/>
      <c r="C29" s="73" t="s">
        <v>0</v>
      </c>
      <c r="D29" s="74">
        <f>SUM(D26:D28)</f>
        <v>54.999999999999993</v>
      </c>
      <c r="E29" s="77">
        <f>SUM(E26:E28)</f>
        <v>1.0000000000000002</v>
      </c>
      <c r="F29" s="78">
        <f>SUM(F26:F28)</f>
        <v>481.91</v>
      </c>
      <c r="G29" s="6"/>
      <c r="H29" s="6"/>
      <c r="I29" s="46">
        <f>+(D26*I26)+(D27*I27)+(D28*I28)</f>
        <v>683.375</v>
      </c>
      <c r="J29" s="46">
        <f>+(D26*J26)+(D27*J27)+(D28*J28)</f>
        <v>572.09166666666658</v>
      </c>
      <c r="K29" s="46">
        <f>+(D26*K26)+(D27*K27)+(D28*K28)</f>
        <v>487.75833333333333</v>
      </c>
      <c r="L29" s="5"/>
    </row>
    <row r="30" spans="1:36" s="4" customFormat="1" ht="13.2" thickTop="1" x14ac:dyDescent="0.5">
      <c r="A30" s="11"/>
      <c r="B30" s="6"/>
      <c r="D30" s="6"/>
      <c r="E30" s="6"/>
      <c r="G30" s="41" t="s">
        <v>74</v>
      </c>
      <c r="H30" s="85">
        <v>0.12</v>
      </c>
      <c r="I30" s="52">
        <f>+$H$30*I29</f>
        <v>82.004999999999995</v>
      </c>
      <c r="J30" s="52">
        <f t="shared" ref="J30:K30" si="0">+$H$30*J29</f>
        <v>68.650999999999982</v>
      </c>
      <c r="K30" s="52">
        <f t="shared" si="0"/>
        <v>58.530999999999999</v>
      </c>
      <c r="L30" s="5"/>
    </row>
    <row r="31" spans="1:36" s="4" customFormat="1" x14ac:dyDescent="0.5">
      <c r="B31" s="6"/>
      <c r="D31" s="6"/>
      <c r="E31" s="6"/>
      <c r="G31" s="41" t="s">
        <v>0</v>
      </c>
      <c r="H31" s="6"/>
      <c r="I31" s="52">
        <f>SUM(I29:I30)</f>
        <v>765.38</v>
      </c>
      <c r="J31" s="52">
        <f t="shared" ref="J31:K31" si="1">SUM(J29:J30)</f>
        <v>640.74266666666654</v>
      </c>
      <c r="K31" s="52">
        <f t="shared" si="1"/>
        <v>546.28933333333327</v>
      </c>
      <c r="L31" s="5"/>
    </row>
    <row r="32" spans="1:36" s="4" customFormat="1" x14ac:dyDescent="0.5">
      <c r="A32" s="11"/>
      <c r="B32" s="6"/>
      <c r="D32" s="6"/>
      <c r="E32" s="6"/>
      <c r="G32" s="41" t="s">
        <v>75</v>
      </c>
      <c r="H32" s="6"/>
      <c r="I32" s="46">
        <f>+I31/$C$24</f>
        <v>13.916</v>
      </c>
      <c r="J32" s="46">
        <f t="shared" ref="J32:K32" si="2">+J31/$C$24</f>
        <v>11.649866666666664</v>
      </c>
      <c r="K32" s="46">
        <f t="shared" si="2"/>
        <v>9.9325333333333319</v>
      </c>
      <c r="L32" s="5"/>
    </row>
    <row r="33" spans="1:36" s="4" customFormat="1" x14ac:dyDescent="0.5">
      <c r="A33" s="11"/>
      <c r="B33" s="6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36" s="4" customFormat="1" x14ac:dyDescent="0.5">
      <c r="A34" s="11"/>
      <c r="B34" s="6"/>
      <c r="C34" s="6" t="s">
        <v>61</v>
      </c>
      <c r="D34" s="6"/>
      <c r="E34" s="6"/>
      <c r="F34" s="38">
        <f>+(F29/C24)</f>
        <v>8.7620000000000005</v>
      </c>
      <c r="G34" s="6"/>
      <c r="H34" s="6"/>
      <c r="I34" s="6"/>
      <c r="J34" s="6"/>
      <c r="K34" s="6"/>
      <c r="L34" s="5"/>
    </row>
    <row r="35" spans="1:36" s="4" customFormat="1" x14ac:dyDescent="0.5">
      <c r="A35" s="11"/>
      <c r="B35" s="6"/>
      <c r="C35" s="6" t="s">
        <v>62</v>
      </c>
      <c r="D35" s="6"/>
      <c r="E35" s="6"/>
      <c r="F35" s="38">
        <f>+F34/8.345</f>
        <v>1.0499700419412821</v>
      </c>
      <c r="G35" s="6"/>
      <c r="H35" s="6"/>
      <c r="I35" s="6"/>
      <c r="J35" s="6"/>
      <c r="K35" s="6"/>
      <c r="L35" s="5"/>
      <c r="N35" s="25" t="s">
        <v>66</v>
      </c>
      <c r="O35" s="2"/>
      <c r="P35" s="2"/>
      <c r="Q35" s="2"/>
      <c r="R35" s="2"/>
      <c r="S35" s="2"/>
      <c r="T35" s="3"/>
    </row>
    <row r="36" spans="1:36" s="4" customFormat="1" ht="13.2" thickBot="1" x14ac:dyDescent="0.55000000000000004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5"/>
      <c r="N36" s="11"/>
      <c r="O36" s="6"/>
      <c r="P36" s="6"/>
      <c r="Q36" s="6"/>
      <c r="R36" s="6"/>
      <c r="S36" s="6"/>
      <c r="T36" s="5"/>
    </row>
    <row r="37" spans="1:36" s="4" customFormat="1" x14ac:dyDescent="0.5">
      <c r="A37" s="11"/>
      <c r="B37" s="6"/>
      <c r="C37" s="6"/>
      <c r="D37" s="126" t="s">
        <v>5</v>
      </c>
      <c r="E37" s="127"/>
      <c r="F37" s="31"/>
      <c r="G37" s="31"/>
      <c r="H37" s="32"/>
      <c r="I37" s="6"/>
      <c r="J37" s="6"/>
      <c r="K37" s="6"/>
      <c r="L37" s="5"/>
      <c r="N37" s="11"/>
      <c r="T37" s="5"/>
    </row>
    <row r="38" spans="1:36" s="4" customFormat="1" ht="13.5" customHeight="1" x14ac:dyDescent="0.5">
      <c r="A38" s="11"/>
      <c r="B38" s="6"/>
      <c r="C38" s="22"/>
      <c r="D38" s="9" t="s">
        <v>6</v>
      </c>
      <c r="E38" s="6"/>
      <c r="F38" s="1">
        <f>+D22</f>
        <v>6</v>
      </c>
      <c r="G38" s="6" t="s">
        <v>7</v>
      </c>
      <c r="H38" s="33"/>
      <c r="I38" s="6"/>
      <c r="J38" s="6"/>
      <c r="K38" s="6"/>
      <c r="L38" s="5"/>
      <c r="N38" s="11"/>
      <c r="O38" s="122" t="s">
        <v>64</v>
      </c>
      <c r="T38" s="5"/>
    </row>
    <row r="39" spans="1:36" s="4" customFormat="1" x14ac:dyDescent="0.5">
      <c r="A39" s="11"/>
      <c r="B39" s="6"/>
      <c r="C39" s="22"/>
      <c r="D39" s="9"/>
      <c r="E39" s="6"/>
      <c r="F39" s="1">
        <f>+F38/3.068</f>
        <v>1.9556714471968708</v>
      </c>
      <c r="G39" s="6" t="s">
        <v>8</v>
      </c>
      <c r="H39" s="33"/>
      <c r="I39" s="6"/>
      <c r="J39" s="6"/>
      <c r="K39" s="6"/>
      <c r="L39" s="5"/>
      <c r="N39" s="11"/>
      <c r="O39" s="122"/>
      <c r="T39" s="5"/>
    </row>
    <row r="40" spans="1:36" s="4" customFormat="1" ht="13.2" thickBot="1" x14ac:dyDescent="0.55000000000000004">
      <c r="A40" s="11"/>
      <c r="B40" s="6"/>
      <c r="C40" s="22"/>
      <c r="D40" s="8"/>
      <c r="E40" s="34"/>
      <c r="F40" s="34"/>
      <c r="G40" s="34"/>
      <c r="H40" s="35"/>
      <c r="I40" s="6"/>
      <c r="J40" s="6"/>
      <c r="K40" s="6"/>
      <c r="L40" s="5"/>
      <c r="N40" s="11"/>
      <c r="O40" s="123"/>
      <c r="T40" s="5"/>
    </row>
    <row r="41" spans="1:36" s="4" customFormat="1" hidden="1" x14ac:dyDescent="0.5">
      <c r="A41" s="11"/>
      <c r="B41" s="6"/>
      <c r="C41" s="22"/>
      <c r="D41" s="9"/>
      <c r="E41" s="6"/>
      <c r="F41" s="36">
        <f>128*29</f>
        <v>3712</v>
      </c>
      <c r="G41" s="6" t="s">
        <v>9</v>
      </c>
      <c r="H41" s="33"/>
      <c r="I41" s="6"/>
      <c r="J41" s="6"/>
      <c r="K41" s="6"/>
      <c r="L41" s="5"/>
      <c r="N41" s="11"/>
      <c r="O41" s="30" t="s">
        <v>37</v>
      </c>
      <c r="P41" s="30">
        <v>265</v>
      </c>
      <c r="Q41" s="54">
        <v>40</v>
      </c>
      <c r="R41" s="54">
        <f t="shared" ref="R41:R43" si="3">+S41*"1.4"</f>
        <v>28</v>
      </c>
      <c r="S41" s="54">
        <v>20</v>
      </c>
      <c r="T41" s="5"/>
    </row>
    <row r="42" spans="1:36" s="4" customFormat="1" hidden="1" x14ac:dyDescent="0.5">
      <c r="A42" s="11"/>
      <c r="B42" s="6"/>
      <c r="C42" s="22"/>
      <c r="D42" s="9"/>
      <c r="E42" s="6"/>
      <c r="F42" s="12">
        <f>+F41*F39</f>
        <v>7259.4524119947846</v>
      </c>
      <c r="G42" s="6" t="s">
        <v>10</v>
      </c>
      <c r="H42" s="33"/>
      <c r="I42" s="6"/>
      <c r="J42" s="6"/>
      <c r="K42" s="6"/>
      <c r="L42" s="5"/>
      <c r="N42" s="11"/>
      <c r="O42" s="30" t="s">
        <v>38</v>
      </c>
      <c r="P42" s="30">
        <v>5</v>
      </c>
      <c r="Q42" s="54">
        <v>75</v>
      </c>
      <c r="R42" s="54">
        <f t="shared" si="3"/>
        <v>52.5</v>
      </c>
      <c r="S42" s="54">
        <v>37.5</v>
      </c>
      <c r="T42" s="5"/>
    </row>
    <row r="43" spans="1:36" s="4" customFormat="1" ht="13.2" hidden="1" thickBot="1" x14ac:dyDescent="0.55000000000000004">
      <c r="A43" s="11"/>
      <c r="B43" s="6"/>
      <c r="C43" s="22"/>
      <c r="D43" s="8"/>
      <c r="E43" s="34"/>
      <c r="F43" s="37">
        <f>+F42/30</f>
        <v>241.98174706649283</v>
      </c>
      <c r="G43" s="34" t="s">
        <v>11</v>
      </c>
      <c r="H43" s="35"/>
      <c r="I43" s="6"/>
      <c r="J43" s="6"/>
      <c r="K43" s="6"/>
      <c r="L43" s="5"/>
      <c r="N43" s="11"/>
      <c r="O43" s="30" t="s">
        <v>38</v>
      </c>
      <c r="P43" s="30">
        <v>53</v>
      </c>
      <c r="Q43" s="54">
        <v>65</v>
      </c>
      <c r="R43" s="54">
        <f t="shared" si="3"/>
        <v>45.5</v>
      </c>
      <c r="S43" s="54">
        <v>32.5</v>
      </c>
      <c r="T43" s="5"/>
    </row>
    <row r="44" spans="1:36" s="4" customFormat="1" x14ac:dyDescent="0.5">
      <c r="A44" s="11"/>
      <c r="B44" s="6"/>
      <c r="C44" s="22"/>
      <c r="D44" s="6"/>
      <c r="E44" s="6"/>
      <c r="F44" s="7"/>
      <c r="G44" s="6"/>
      <c r="H44" s="6"/>
      <c r="I44" s="6"/>
      <c r="J44" s="6"/>
      <c r="K44" s="6"/>
      <c r="L44" s="5"/>
      <c r="N44" s="11"/>
      <c r="P44" s="6"/>
      <c r="Q44" s="6"/>
      <c r="R44" s="6"/>
      <c r="S44" s="6"/>
      <c r="T44" s="5"/>
    </row>
    <row r="45" spans="1:36" s="4" customFormat="1" ht="20.399999999999999" x14ac:dyDescent="0.75">
      <c r="A45" s="11"/>
      <c r="B45" s="6"/>
      <c r="C45" s="20"/>
      <c r="D45" s="21" t="s">
        <v>12</v>
      </c>
      <c r="E45" s="6"/>
      <c r="F45" s="38"/>
      <c r="G45" s="6"/>
      <c r="H45" s="6"/>
      <c r="I45" s="6"/>
      <c r="J45" s="6"/>
      <c r="K45" s="6"/>
      <c r="L45" s="5"/>
      <c r="N45" s="11"/>
      <c r="O45" s="26" t="s">
        <v>23</v>
      </c>
      <c r="P45" s="6"/>
      <c r="Q45" s="6"/>
      <c r="R45" s="6"/>
      <c r="S45" s="6"/>
      <c r="T45" s="5"/>
    </row>
    <row r="46" spans="1:36" s="4" customFormat="1" x14ac:dyDescent="0.5">
      <c r="A46" s="11"/>
      <c r="B46" s="6"/>
      <c r="C46" s="20"/>
      <c r="D46" s="6"/>
      <c r="E46" s="23"/>
      <c r="F46" s="39" t="s">
        <v>13</v>
      </c>
      <c r="G46" s="6"/>
      <c r="H46" s="6"/>
      <c r="I46" s="6"/>
      <c r="J46" s="6"/>
      <c r="K46" s="6"/>
      <c r="L46" s="5"/>
      <c r="N46" s="11"/>
      <c r="O46" s="27" t="s">
        <v>35</v>
      </c>
      <c r="P46" s="28" t="s">
        <v>36</v>
      </c>
      <c r="Q46" s="29" t="s">
        <v>32</v>
      </c>
      <c r="R46" s="29" t="s">
        <v>33</v>
      </c>
      <c r="S46" s="29" t="s">
        <v>34</v>
      </c>
      <c r="T46" s="5"/>
    </row>
    <row r="47" spans="1:36" x14ac:dyDescent="0.5">
      <c r="A47" s="11"/>
      <c r="B47" s="6"/>
      <c r="C47" s="22"/>
      <c r="D47" s="6"/>
      <c r="E47" s="79"/>
      <c r="F47" s="18"/>
      <c r="G47" s="6" t="s">
        <v>14</v>
      </c>
      <c r="H47" s="6"/>
      <c r="I47" s="42" t="s">
        <v>39</v>
      </c>
      <c r="J47" s="6"/>
      <c r="K47" s="6"/>
      <c r="L47" s="5"/>
      <c r="M47" s="4"/>
      <c r="N47" s="11"/>
      <c r="O47" s="30" t="s">
        <v>37</v>
      </c>
      <c r="P47" s="30">
        <v>5</v>
      </c>
      <c r="Q47" s="54">
        <v>65</v>
      </c>
      <c r="R47" s="54">
        <f>+S47*"1.4"</f>
        <v>45.5</v>
      </c>
      <c r="S47" s="54">
        <v>32.5</v>
      </c>
      <c r="T47" s="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5">
      <c r="A48" s="11"/>
      <c r="B48" s="6"/>
      <c r="C48" s="22"/>
      <c r="D48" s="6"/>
      <c r="E48" s="6"/>
      <c r="F48" s="19"/>
      <c r="G48" s="6" t="s">
        <v>1</v>
      </c>
      <c r="H48" s="6"/>
      <c r="I48" s="6"/>
      <c r="J48" s="6"/>
      <c r="K48" s="6"/>
      <c r="L48" s="5"/>
      <c r="M48" s="4"/>
      <c r="N48" s="11"/>
      <c r="O48" s="30" t="s">
        <v>37</v>
      </c>
      <c r="P48" s="30">
        <v>55</v>
      </c>
      <c r="Q48" s="54">
        <v>55</v>
      </c>
      <c r="R48" s="54">
        <f>+S48*"1.4"</f>
        <v>38.5</v>
      </c>
      <c r="S48" s="54">
        <v>27.5</v>
      </c>
      <c r="T48" s="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4" customFormat="1" x14ac:dyDescent="0.5">
      <c r="A49" s="11"/>
      <c r="B49" s="6"/>
      <c r="C49" s="22"/>
      <c r="D49" s="6"/>
      <c r="E49" s="7"/>
      <c r="F49" s="1">
        <f>+((F38/3.068)*F47)*F48</f>
        <v>0</v>
      </c>
      <c r="G49" s="6" t="s">
        <v>15</v>
      </c>
      <c r="H49" s="6"/>
      <c r="I49" s="6"/>
      <c r="J49" s="6"/>
      <c r="K49" s="6"/>
      <c r="L49" s="5"/>
      <c r="N49" s="11"/>
      <c r="O49" s="6"/>
      <c r="P49" s="6"/>
      <c r="Q49" s="6"/>
      <c r="R49" s="6"/>
      <c r="S49" s="6"/>
      <c r="T49" s="5"/>
    </row>
    <row r="50" spans="1:36" x14ac:dyDescent="0.5">
      <c r="A50" s="11"/>
      <c r="B50" s="6"/>
      <c r="C50" s="22"/>
      <c r="D50" s="6"/>
      <c r="E50" s="38"/>
      <c r="F50" s="14"/>
      <c r="G50" s="6" t="s">
        <v>16</v>
      </c>
      <c r="H50" s="6"/>
      <c r="I50" s="6"/>
      <c r="J50" s="6"/>
      <c r="K50" s="6"/>
      <c r="L50" s="5"/>
      <c r="M50" s="4"/>
      <c r="N50" s="11"/>
      <c r="O50" s="6"/>
      <c r="P50" s="6"/>
      <c r="Q50" s="6"/>
      <c r="R50" s="6"/>
      <c r="S50" s="6"/>
      <c r="T50" s="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4" customFormat="1" ht="20.399999999999999" x14ac:dyDescent="0.75">
      <c r="A51" s="11"/>
      <c r="B51" s="6"/>
      <c r="C51" s="22"/>
      <c r="D51" s="6"/>
      <c r="E51" s="43"/>
      <c r="F51" s="44">
        <f>+F49*F50</f>
        <v>0</v>
      </c>
      <c r="G51" s="6" t="s">
        <v>2</v>
      </c>
      <c r="H51" s="6"/>
      <c r="I51" s="42" t="s">
        <v>40</v>
      </c>
      <c r="J51" s="6"/>
      <c r="K51" s="6"/>
      <c r="L51" s="5"/>
      <c r="N51" s="11"/>
      <c r="O51" s="26" t="s">
        <v>63</v>
      </c>
      <c r="P51" s="6"/>
      <c r="Q51" s="6"/>
      <c r="R51" s="6"/>
      <c r="S51" s="6"/>
      <c r="T51" s="5"/>
    </row>
    <row r="52" spans="1:36" s="4" customFormat="1" x14ac:dyDescent="0.5">
      <c r="A52" s="11"/>
      <c r="B52" s="6"/>
      <c r="C52" s="22"/>
      <c r="D52" s="6"/>
      <c r="E52" s="45"/>
      <c r="F52" s="46" t="e">
        <f>+F51/F48</f>
        <v>#DIV/0!</v>
      </c>
      <c r="G52" s="6" t="s">
        <v>17</v>
      </c>
      <c r="H52" s="6"/>
      <c r="I52" s="6"/>
      <c r="J52" s="6"/>
      <c r="K52" s="6"/>
      <c r="L52" s="5"/>
      <c r="N52" s="11"/>
      <c r="O52" s="27" t="s">
        <v>35</v>
      </c>
      <c r="P52" s="28" t="s">
        <v>36</v>
      </c>
      <c r="Q52" s="29" t="s">
        <v>32</v>
      </c>
      <c r="R52" s="29" t="s">
        <v>33</v>
      </c>
      <c r="S52" s="29" t="s">
        <v>34</v>
      </c>
      <c r="T52" s="5"/>
    </row>
    <row r="53" spans="1:36" s="4" customFormat="1" x14ac:dyDescent="0.5">
      <c r="A53" s="11"/>
      <c r="B53" s="6"/>
      <c r="C53" s="22"/>
      <c r="D53" s="6"/>
      <c r="E53" s="45"/>
      <c r="F53" s="45"/>
      <c r="G53" s="6"/>
      <c r="H53" s="6"/>
      <c r="I53" s="6"/>
      <c r="J53" s="6"/>
      <c r="K53" s="6"/>
      <c r="L53" s="5"/>
      <c r="N53" s="11"/>
      <c r="O53" s="30" t="s">
        <v>27</v>
      </c>
      <c r="P53" s="40">
        <v>55</v>
      </c>
      <c r="Q53" s="53">
        <v>22.72</v>
      </c>
      <c r="R53" s="53">
        <f t="shared" ref="R53" si="4">+S53*1.2</f>
        <v>18.18</v>
      </c>
      <c r="S53" s="53">
        <v>15.15</v>
      </c>
      <c r="T53" s="5"/>
    </row>
    <row r="54" spans="1:36" s="4" customFormat="1" x14ac:dyDescent="0.5">
      <c r="A54" s="11"/>
      <c r="B54" s="6"/>
      <c r="C54" s="20"/>
      <c r="D54" s="21" t="s">
        <v>18</v>
      </c>
      <c r="E54" s="6"/>
      <c r="F54" s="6"/>
      <c r="G54" s="6"/>
      <c r="H54" s="6"/>
      <c r="I54" s="6"/>
      <c r="J54" s="6"/>
      <c r="K54" s="6"/>
      <c r="L54" s="5"/>
      <c r="N54" s="11"/>
      <c r="O54" s="30" t="s">
        <v>27</v>
      </c>
      <c r="P54" s="40">
        <v>265</v>
      </c>
      <c r="Q54" s="53">
        <v>20.91</v>
      </c>
      <c r="R54" s="53">
        <f>+S54*1.2</f>
        <v>17.099999999999998</v>
      </c>
      <c r="S54" s="53">
        <v>14.25</v>
      </c>
      <c r="T54" s="5"/>
    </row>
    <row r="55" spans="1:36" x14ac:dyDescent="0.5">
      <c r="A55" s="11"/>
      <c r="B55" s="6"/>
      <c r="C55" s="22"/>
      <c r="D55" s="6"/>
      <c r="E55" s="6"/>
      <c r="F55" s="13"/>
      <c r="G55" s="6" t="s">
        <v>19</v>
      </c>
      <c r="H55" s="6"/>
      <c r="I55" s="6"/>
      <c r="J55" s="6"/>
      <c r="K55" s="6"/>
      <c r="L55" s="5"/>
      <c r="M55" s="4"/>
      <c r="N55" s="11"/>
      <c r="O55" s="30" t="s">
        <v>28</v>
      </c>
      <c r="P55" s="40">
        <v>5400</v>
      </c>
      <c r="Q55" s="53">
        <v>20.36</v>
      </c>
      <c r="R55" s="53">
        <f>+S55*1.2</f>
        <v>14.808</v>
      </c>
      <c r="S55" s="53">
        <v>12.34</v>
      </c>
      <c r="T55" s="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4" customFormat="1" x14ac:dyDescent="0.5">
      <c r="A56" s="11"/>
      <c r="B56" s="6"/>
      <c r="C56" s="22"/>
      <c r="D56" s="6"/>
      <c r="E56" s="6"/>
      <c r="F56" s="12" t="e">
        <f>333333/F55</f>
        <v>#DIV/0!</v>
      </c>
      <c r="G56" s="6" t="s">
        <v>20</v>
      </c>
      <c r="H56" s="6"/>
      <c r="I56" s="6"/>
      <c r="J56" s="6"/>
      <c r="K56" s="6"/>
      <c r="L56" s="5"/>
      <c r="N56" s="11"/>
      <c r="O56" s="30" t="s">
        <v>29</v>
      </c>
      <c r="P56" s="40">
        <v>1</v>
      </c>
      <c r="Q56" s="53">
        <v>175</v>
      </c>
      <c r="R56" s="53">
        <v>175</v>
      </c>
      <c r="S56" s="53">
        <v>175</v>
      </c>
      <c r="T56" s="5"/>
    </row>
    <row r="57" spans="1:36" s="4" customFormat="1" x14ac:dyDescent="0.5">
      <c r="A57" s="11"/>
      <c r="B57" s="6"/>
      <c r="C57" s="22"/>
      <c r="D57" s="6"/>
      <c r="E57" s="6"/>
      <c r="F57" s="12" t="e">
        <f>+F42/F56</f>
        <v>#DIV/0!</v>
      </c>
      <c r="G57" s="6" t="s">
        <v>21</v>
      </c>
      <c r="H57" s="6"/>
      <c r="I57" s="6"/>
      <c r="J57" s="6"/>
      <c r="K57" s="6"/>
      <c r="L57" s="5"/>
      <c r="N57" s="11"/>
      <c r="O57" s="30" t="s">
        <v>30</v>
      </c>
      <c r="P57" s="40">
        <v>53</v>
      </c>
      <c r="Q57" s="53">
        <v>27.01</v>
      </c>
      <c r="R57" s="53">
        <f>+S57*1.2</f>
        <v>23.052</v>
      </c>
      <c r="S57" s="53">
        <v>19.21</v>
      </c>
      <c r="T57" s="5"/>
    </row>
    <row r="58" spans="1:36" s="4" customFormat="1" x14ac:dyDescent="0.5">
      <c r="A58" s="11"/>
      <c r="B58" s="6"/>
      <c r="C58" s="22"/>
      <c r="D58" s="6"/>
      <c r="E58" s="6"/>
      <c r="F58" s="1" t="e">
        <f>+F57/30</f>
        <v>#DIV/0!</v>
      </c>
      <c r="G58" s="6" t="s">
        <v>22</v>
      </c>
      <c r="H58" s="6"/>
      <c r="I58" s="6"/>
      <c r="J58" s="6"/>
      <c r="K58" s="6"/>
      <c r="L58" s="5"/>
      <c r="N58" s="11"/>
      <c r="O58" s="30" t="s">
        <v>31</v>
      </c>
      <c r="P58" s="40">
        <v>277.5</v>
      </c>
      <c r="Q58" s="53">
        <v>28.36</v>
      </c>
      <c r="R58" s="53">
        <f>+(4457.2+(441.85*5))/275</f>
        <v>24.241636363636363</v>
      </c>
      <c r="S58" s="53">
        <f>+(3565.76+(353.5*5))/275</f>
        <v>19.39367272727273</v>
      </c>
      <c r="T58" s="5"/>
    </row>
    <row r="59" spans="1:36" s="4" customFormat="1" x14ac:dyDescent="0.5">
      <c r="A59" s="11"/>
      <c r="B59" s="6"/>
      <c r="C59" s="22"/>
      <c r="D59" s="6"/>
      <c r="E59" s="6"/>
      <c r="F59" s="1" t="e">
        <f>+(F58*60)/128</f>
        <v>#DIV/0!</v>
      </c>
      <c r="G59" s="6" t="s">
        <v>24</v>
      </c>
      <c r="H59" s="6"/>
      <c r="I59" s="6"/>
      <c r="J59" s="6"/>
      <c r="K59" s="6"/>
      <c r="L59" s="5"/>
      <c r="N59" s="11"/>
      <c r="O59" s="30" t="s">
        <v>31</v>
      </c>
      <c r="P59" s="40">
        <v>305</v>
      </c>
      <c r="Q59" s="53">
        <v>28.36</v>
      </c>
      <c r="R59" s="53">
        <f>+(4457.2+(441.85*5))/275</f>
        <v>24.241636363636363</v>
      </c>
      <c r="S59" s="53">
        <f>+(3565.76+(353.5*5))/275</f>
        <v>19.39367272727273</v>
      </c>
      <c r="T59" s="5"/>
    </row>
    <row r="60" spans="1:36" x14ac:dyDescent="0.5">
      <c r="A60" s="11"/>
      <c r="B60" s="6"/>
      <c r="C60" s="22"/>
      <c r="D60" s="6"/>
      <c r="E60" s="6"/>
      <c r="F60" s="13"/>
      <c r="G60" s="6" t="s">
        <v>25</v>
      </c>
      <c r="H60" s="6"/>
      <c r="I60" s="6"/>
      <c r="J60" s="6"/>
      <c r="K60" s="6"/>
      <c r="L60" s="5"/>
      <c r="M60" s="4"/>
      <c r="N60" s="11"/>
      <c r="O60" s="6"/>
      <c r="P60" s="6"/>
      <c r="Q60" s="6"/>
      <c r="R60" s="6"/>
      <c r="S60" s="6"/>
      <c r="T60" s="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4" customFormat="1" x14ac:dyDescent="0.5">
      <c r="A61" s="11"/>
      <c r="B61" s="6"/>
      <c r="C61" s="22"/>
      <c r="D61" s="6"/>
      <c r="E61" s="6"/>
      <c r="F61" s="17" t="e">
        <f>+F59/F60</f>
        <v>#DIV/0!</v>
      </c>
      <c r="G61" s="6" t="s">
        <v>26</v>
      </c>
      <c r="H61" s="6"/>
      <c r="I61" s="6"/>
      <c r="J61" s="6"/>
      <c r="K61" s="6"/>
      <c r="L61" s="5"/>
      <c r="N61" s="11"/>
      <c r="O61" s="6"/>
      <c r="P61" s="6"/>
      <c r="Q61" s="6"/>
      <c r="R61" s="6"/>
      <c r="S61" s="6"/>
      <c r="T61" s="5"/>
    </row>
    <row r="62" spans="1:36" s="4" customFormat="1" x14ac:dyDescent="0.5">
      <c r="A62" s="47"/>
      <c r="B62" s="24"/>
      <c r="C62" s="49"/>
      <c r="D62" s="24"/>
      <c r="E62" s="24"/>
      <c r="F62" s="50"/>
      <c r="G62" s="24"/>
      <c r="H62" s="24"/>
      <c r="I62" s="24"/>
      <c r="J62" s="24"/>
      <c r="K62" s="24"/>
      <c r="L62" s="48"/>
      <c r="N62" s="47"/>
      <c r="O62" s="24"/>
      <c r="P62" s="24"/>
      <c r="Q62" s="24"/>
      <c r="R62" s="24"/>
      <c r="S62" s="24"/>
      <c r="T62" s="48"/>
    </row>
    <row r="63" spans="1:36" s="4" customFormat="1" x14ac:dyDescent="0.5"/>
    <row r="64" spans="1:36" s="4" customFormat="1" x14ac:dyDescent="0.5"/>
    <row r="65" s="4" customFormat="1" x14ac:dyDescent="0.5"/>
    <row r="66" s="4" customFormat="1" x14ac:dyDescent="0.5"/>
    <row r="67" s="4" customFormat="1" x14ac:dyDescent="0.5"/>
    <row r="68" s="4" customFormat="1" x14ac:dyDescent="0.5"/>
    <row r="69" s="4" customFormat="1" x14ac:dyDescent="0.5"/>
    <row r="70" s="4" customFormat="1" x14ac:dyDescent="0.5"/>
    <row r="71" s="4" customFormat="1" x14ac:dyDescent="0.5"/>
    <row r="72" s="4" customFormat="1" x14ac:dyDescent="0.5"/>
    <row r="73" s="4" customFormat="1" x14ac:dyDescent="0.5"/>
    <row r="74" s="4" customFormat="1" x14ac:dyDescent="0.5"/>
    <row r="75" s="4" customFormat="1" x14ac:dyDescent="0.5"/>
    <row r="76" s="4" customFormat="1" x14ac:dyDescent="0.5"/>
    <row r="77" s="4" customFormat="1" x14ac:dyDescent="0.5"/>
    <row r="78" s="4" customFormat="1" x14ac:dyDescent="0.5"/>
    <row r="79" s="4" customFormat="1" x14ac:dyDescent="0.5"/>
    <row r="80" s="4" customFormat="1" x14ac:dyDescent="0.5"/>
    <row r="81" s="4" customFormat="1" x14ac:dyDescent="0.5"/>
    <row r="82" s="4" customFormat="1" x14ac:dyDescent="0.5"/>
    <row r="83" s="4" customFormat="1" x14ac:dyDescent="0.5"/>
    <row r="84" s="4" customFormat="1" x14ac:dyDescent="0.5"/>
    <row r="85" s="4" customFormat="1" x14ac:dyDescent="0.5"/>
    <row r="86" s="4" customFormat="1" x14ac:dyDescent="0.5"/>
    <row r="87" s="4" customFormat="1" x14ac:dyDescent="0.5"/>
    <row r="88" s="4" customFormat="1" x14ac:dyDescent="0.5"/>
    <row r="89" s="4" customFormat="1" x14ac:dyDescent="0.5"/>
    <row r="90" s="4" customFormat="1" x14ac:dyDescent="0.5"/>
    <row r="91" s="4" customFormat="1" x14ac:dyDescent="0.5"/>
    <row r="92" s="4" customFormat="1" x14ac:dyDescent="0.5"/>
    <row r="93" s="4" customFormat="1" x14ac:dyDescent="0.5"/>
    <row r="94" s="4" customFormat="1" x14ac:dyDescent="0.5"/>
    <row r="95" s="4" customFormat="1" x14ac:dyDescent="0.5"/>
    <row r="96" s="4" customFormat="1" x14ac:dyDescent="0.5"/>
  </sheetData>
  <sheetProtection sheet="1" objects="1" scenarios="1" selectLockedCells="1"/>
  <mergeCells count="7">
    <mergeCell ref="O38:O40"/>
    <mergeCell ref="D7:H7"/>
    <mergeCell ref="D8:H8"/>
    <mergeCell ref="D9:H9"/>
    <mergeCell ref="D37:E37"/>
    <mergeCell ref="I25:K25"/>
    <mergeCell ref="I23:K23"/>
  </mergeCells>
  <pageMargins left="1" right="0.25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Topical Application</vt:lpstr>
      <vt:lpstr>2 - Splash Blend</vt:lpstr>
      <vt:lpstr>'2 - Splash Blend'!Print_Area</vt:lpstr>
      <vt:lpstr>'Topical Application'!Print_Area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Eden</dc:creator>
  <cp:lastModifiedBy>Todd Eden</cp:lastModifiedBy>
  <cp:lastPrinted>2021-09-09T17:03:01Z</cp:lastPrinted>
  <dcterms:created xsi:type="dcterms:W3CDTF">2019-02-01T15:51:53Z</dcterms:created>
  <dcterms:modified xsi:type="dcterms:W3CDTF">2021-11-19T14:50:53Z</dcterms:modified>
</cp:coreProperties>
</file>